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45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<sst xmlns="http://schemas.openxmlformats.org/spreadsheetml/2006/main" count="32" uniqueCount="32">
  <si>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Projectile mass</t>
  </si>
  <si>
    <t>Target mass</t>
  </si>
  <si>
    <t>Projectile Z</t>
  </si>
  <si>
    <t>Target Z</t>
  </si>
  <si>
    <t>Reaction Parameters for Heavy Ion Collisions</t>
  </si>
  <si>
    <t>Hans-Jürgen Wollersheim</t>
  </si>
  <si>
    <t>η</t>
  </si>
  <si>
    <r>
      <t>R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(sharp radius for target) </t>
    </r>
    <r>
      <rPr>
        <sz val="11"/>
        <color indexed="8"/>
        <rFont val="Calibri"/>
        <family val="2"/>
      </rPr>
      <t>[fm]</t>
    </r>
  </si>
  <si>
    <r>
      <t>C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(Fermi radius for projectile) </t>
    </r>
    <r>
      <rPr>
        <sz val="11"/>
        <color indexed="8"/>
        <rFont val="Calibri"/>
        <family val="2"/>
      </rPr>
      <t>[fm]</t>
    </r>
  </si>
  <si>
    <r>
      <t>C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(Fermi radius for target) </t>
    </r>
    <r>
      <rPr>
        <sz val="11"/>
        <color indexed="8"/>
        <rFont val="Calibri"/>
        <family val="2"/>
      </rPr>
      <t>[fm]</t>
    </r>
  </si>
  <si>
    <r>
      <t>R</t>
    </r>
    <r>
      <rPr>
        <vertAlign val="subscript"/>
        <sz val="11"/>
        <color indexed="8"/>
        <rFont val="Calibri"/>
        <family val="2"/>
      </rPr>
      <t>int</t>
    </r>
    <r>
      <rPr>
        <sz val="11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(interaction radius) </t>
    </r>
    <r>
      <rPr>
        <sz val="11"/>
        <color indexed="8"/>
        <rFont val="Calibri"/>
        <family val="2"/>
      </rPr>
      <t>[fm]</t>
    </r>
  </si>
  <si>
    <r>
      <t>V</t>
    </r>
    <r>
      <rPr>
        <vertAlign val="subscript"/>
        <sz val="11"/>
        <color indexed="8"/>
        <rFont val="Calibri"/>
        <family val="2"/>
      </rPr>
      <t>C</t>
    </r>
    <r>
      <rPr>
        <sz val="11"/>
        <color indexed="8"/>
        <rFont val="Calibri"/>
        <family val="2"/>
      </rPr>
      <t>(R</t>
    </r>
    <r>
      <rPr>
        <vertAlign val="subscript"/>
        <sz val="11"/>
        <color indexed="8"/>
        <rFont val="Calibri"/>
        <family val="2"/>
      </rPr>
      <t>int</t>
    </r>
    <r>
      <rPr>
        <sz val="11"/>
        <color indexed="8"/>
        <rFont val="Calibri"/>
        <family val="2"/>
      </rPr>
      <t>) [MeV]</t>
    </r>
  </si>
  <si>
    <r>
      <t>R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(sharp radius for projectile) </t>
    </r>
    <r>
      <rPr>
        <sz val="11"/>
        <color indexed="8"/>
        <rFont val="Calibri"/>
        <family val="2"/>
      </rPr>
      <t>[fm]</t>
    </r>
  </si>
  <si>
    <r>
      <t>E</t>
    </r>
    <r>
      <rPr>
        <vertAlign val="subscript"/>
        <sz val="11"/>
        <color indexed="8"/>
        <rFont val="Calibri"/>
        <family val="2"/>
      </rPr>
      <t>lab</t>
    </r>
    <r>
      <rPr>
        <sz val="11"/>
        <color indexed="8"/>
        <rFont val="Calibri"/>
        <family val="2"/>
      </rPr>
      <t xml:space="preserve"> [MeV]</t>
    </r>
  </si>
  <si>
    <r>
      <t>E</t>
    </r>
    <r>
      <rPr>
        <vertAlign val="subscript"/>
        <sz val="11"/>
        <color indexed="8"/>
        <rFont val="Calibri"/>
        <family val="2"/>
      </rPr>
      <t>cm</t>
    </r>
    <r>
      <rPr>
        <sz val="11"/>
        <color indexed="8"/>
        <rFont val="Calibri"/>
        <family val="2"/>
      </rPr>
      <t xml:space="preserve"> [MeV]</t>
    </r>
  </si>
  <si>
    <r>
      <t>k</t>
    </r>
    <r>
      <rPr>
        <vertAlign val="subscript"/>
        <sz val="11"/>
        <color indexed="8"/>
        <rFont val="Times New Roman"/>
        <family val="1"/>
      </rPr>
      <t>∞</t>
    </r>
    <r>
      <rPr>
        <sz val="11"/>
        <color indexed="8"/>
        <rFont val="Calibri"/>
        <family val="2"/>
      </rPr>
      <t xml:space="preserve"> [fm</t>
    </r>
    <r>
      <rPr>
        <vertAlign val="superscript"/>
        <sz val="11"/>
        <color indexed="8"/>
        <rFont val="Calibri"/>
        <family val="2"/>
      </rPr>
      <t>-1</t>
    </r>
    <r>
      <rPr>
        <sz val="11"/>
        <color indexed="8"/>
        <rFont val="Calibri"/>
        <family val="2"/>
      </rPr>
      <t>]</t>
    </r>
  </si>
  <si>
    <t>a [fm]</t>
  </si>
  <si>
    <r>
      <rPr>
        <sz val="11"/>
        <color indexed="8"/>
        <rFont val="Times New Roman"/>
        <family val="1"/>
      </rPr>
      <t>θ</t>
    </r>
    <r>
      <rPr>
        <vertAlign val="subscript"/>
        <sz val="11"/>
        <color indexed="8"/>
        <rFont val="Times New Roman"/>
        <family val="1"/>
      </rPr>
      <t>¼</t>
    </r>
    <r>
      <rPr>
        <sz val="11"/>
        <color indexed="8"/>
        <rFont val="Calibri"/>
        <family val="2"/>
      </rPr>
      <t xml:space="preserve"> [</t>
    </r>
    <r>
      <rPr>
        <vertAlign val="super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>] c.m.</t>
    </r>
  </si>
  <si>
    <r>
      <rPr>
        <sz val="11"/>
        <color indexed="8"/>
        <rFont val="Times New Roman"/>
        <family val="1"/>
      </rPr>
      <t>ϑ</t>
    </r>
    <r>
      <rPr>
        <vertAlign val="subscript"/>
        <sz val="11"/>
        <color indexed="8"/>
        <rFont val="Times New Roman"/>
        <family val="1"/>
      </rPr>
      <t>¼</t>
    </r>
    <r>
      <rPr>
        <sz val="11"/>
        <color indexed="8"/>
        <rFont val="Calibri"/>
        <family val="2"/>
      </rPr>
      <t xml:space="preserve"> [</t>
    </r>
    <r>
      <rPr>
        <vertAlign val="super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>] lab. A</t>
    </r>
    <r>
      <rPr>
        <vertAlign val="subscript"/>
        <sz val="11"/>
        <color indexed="8"/>
        <rFont val="Calibri"/>
        <family val="2"/>
      </rPr>
      <t>1</t>
    </r>
  </si>
  <si>
    <r>
      <rPr>
        <sz val="11"/>
        <color indexed="8"/>
        <rFont val="Times New Roman"/>
        <family val="1"/>
      </rPr>
      <t>ϑ</t>
    </r>
    <r>
      <rPr>
        <vertAlign val="subscript"/>
        <sz val="11"/>
        <color indexed="8"/>
        <rFont val="Times New Roman"/>
        <family val="1"/>
      </rPr>
      <t>¼</t>
    </r>
    <r>
      <rPr>
        <sz val="11"/>
        <color indexed="8"/>
        <rFont val="Calibri"/>
        <family val="2"/>
      </rPr>
      <t xml:space="preserve"> [</t>
    </r>
    <r>
      <rPr>
        <vertAlign val="super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>] lab. A</t>
    </r>
    <r>
      <rPr>
        <vertAlign val="subscript"/>
        <sz val="11"/>
        <color indexed="8"/>
        <rFont val="Calibri"/>
        <family val="2"/>
      </rPr>
      <t>2</t>
    </r>
  </si>
  <si>
    <r>
      <rPr>
        <sz val="11"/>
        <color indexed="8"/>
        <rFont val="Times New Roman"/>
        <family val="1"/>
      </rPr>
      <t>ℓ</t>
    </r>
    <r>
      <rPr>
        <vertAlign val="subscript"/>
        <sz val="11"/>
        <color indexed="8"/>
        <rFont val="Calibri"/>
        <family val="2"/>
      </rPr>
      <t>max</t>
    </r>
    <r>
      <rPr>
        <sz val="11"/>
        <color indexed="8"/>
        <rFont val="Calibri"/>
        <family val="2"/>
      </rPr>
      <t xml:space="preserve"> [</t>
    </r>
    <r>
      <rPr>
        <sz val="11"/>
        <color indexed="8"/>
        <rFont val="Times New Roman"/>
        <family val="1"/>
      </rPr>
      <t>ħ</t>
    </r>
    <r>
      <rPr>
        <sz val="11"/>
        <color indexed="8"/>
        <rFont val="Calibri"/>
        <family val="2"/>
      </rPr>
      <t>]</t>
    </r>
  </si>
  <si>
    <r>
      <rPr>
        <sz val="11"/>
        <color indexed="8"/>
        <rFont val="Times New Roman"/>
        <family val="1"/>
      </rPr>
      <t>σ</t>
    </r>
    <r>
      <rPr>
        <vertAlign val="subscript"/>
        <sz val="11"/>
        <color indexed="8"/>
        <rFont val="Cambria"/>
        <family val="1"/>
      </rPr>
      <t>reaction</t>
    </r>
    <r>
      <rPr>
        <sz val="11"/>
        <color indexed="8"/>
        <rFont val="Calibri"/>
        <family val="2"/>
      </rPr>
      <t xml:space="preserve"> [mb]</t>
    </r>
  </si>
  <si>
    <r>
      <t>R</t>
    </r>
    <r>
      <rPr>
        <vertAlign val="subscript"/>
        <sz val="11"/>
        <color indexed="8"/>
        <rFont val="Calibri"/>
        <family val="2"/>
      </rPr>
      <t>B</t>
    </r>
    <r>
      <rPr>
        <sz val="11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(fusion barrier radius)</t>
    </r>
    <r>
      <rPr>
        <sz val="11"/>
        <color indexed="8"/>
        <rFont val="Calibri"/>
        <family val="2"/>
      </rPr>
      <t xml:space="preserve"> [fm] </t>
    </r>
    <r>
      <rPr>
        <sz val="8"/>
        <color indexed="8"/>
        <rFont val="Calibri"/>
        <family val="2"/>
      </rPr>
      <t>Z</t>
    </r>
    <r>
      <rPr>
        <vertAlign val="subscript"/>
        <sz val="8"/>
        <color indexed="8"/>
        <rFont val="Calibri"/>
        <family val="2"/>
      </rPr>
      <t>1</t>
    </r>
    <r>
      <rPr>
        <sz val="8"/>
        <color indexed="8"/>
        <rFont val="Calibri"/>
        <family val="2"/>
      </rPr>
      <t>Z</t>
    </r>
    <r>
      <rPr>
        <vertAlign val="sub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&lt;500</t>
    </r>
  </si>
  <si>
    <r>
      <t>R</t>
    </r>
    <r>
      <rPr>
        <vertAlign val="subscript"/>
        <sz val="11"/>
        <color indexed="8"/>
        <rFont val="Times New Roman"/>
        <family val="1"/>
      </rPr>
      <t>B</t>
    </r>
    <r>
      <rPr>
        <sz val="11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(fusion barrier radius)</t>
    </r>
    <r>
      <rPr>
        <sz val="11"/>
        <color indexed="8"/>
        <rFont val="Times New Roman"/>
        <family val="1"/>
      </rPr>
      <t xml:space="preserve"> [fm] </t>
    </r>
    <r>
      <rPr>
        <sz val="8"/>
        <color indexed="8"/>
        <rFont val="Times New Roman"/>
        <family val="1"/>
      </rPr>
      <t>Z</t>
    </r>
    <r>
      <rPr>
        <vertAlign val="sub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>Z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≥500</t>
    </r>
  </si>
  <si>
    <r>
      <t>R</t>
    </r>
    <r>
      <rPr>
        <vertAlign val="subscript"/>
        <sz val="11"/>
        <color indexed="8"/>
        <rFont val="Calibri"/>
        <family val="2"/>
      </rPr>
      <t>B</t>
    </r>
    <r>
      <rPr>
        <sz val="11"/>
        <color indexed="8"/>
        <rFont val="Calibri"/>
        <family val="2"/>
      </rPr>
      <t xml:space="preserve"> [fm]</t>
    </r>
  </si>
  <si>
    <r>
      <t>V</t>
    </r>
    <r>
      <rPr>
        <vertAlign val="subscript"/>
        <sz val="11"/>
        <color indexed="8"/>
        <rFont val="Calibri"/>
        <family val="2"/>
      </rPr>
      <t>C</t>
    </r>
    <r>
      <rPr>
        <sz val="11"/>
        <color indexed="8"/>
        <rFont val="Calibri"/>
        <family val="2"/>
      </rPr>
      <t>(R</t>
    </r>
    <r>
      <rPr>
        <vertAlign val="subscript"/>
        <sz val="11"/>
        <color indexed="8"/>
        <rFont val="Calibri"/>
        <family val="2"/>
      </rPr>
      <t>B</t>
    </r>
    <r>
      <rPr>
        <sz val="11"/>
        <color indexed="8"/>
        <rFont val="Calibri"/>
        <family val="2"/>
      </rPr>
      <t>) [MeV]</t>
    </r>
  </si>
  <si>
    <r>
      <rPr>
        <sz val="11"/>
        <color indexed="8"/>
        <rFont val="Times New Roman"/>
        <family val="1"/>
      </rPr>
      <t>σ</t>
    </r>
    <r>
      <rPr>
        <vertAlign val="subscript"/>
        <sz val="11"/>
        <color indexed="8"/>
        <rFont val="Calibri"/>
        <family val="2"/>
      </rPr>
      <t>fusion</t>
    </r>
    <r>
      <rPr>
        <sz val="11"/>
        <color indexed="8"/>
        <rFont val="Calibri"/>
        <family val="2"/>
      </rPr>
      <t xml:space="preserve"> [mb]</t>
    </r>
  </si>
  <si>
    <t>Gamma</t>
  </si>
  <si>
    <t>proximity factor</t>
  </si>
  <si>
    <r>
      <rPr>
        <sz val="8"/>
        <color indexed="8"/>
        <rFont val="Calibri"/>
        <family val="2"/>
      </rPr>
      <t>C</t>
    </r>
    <r>
      <rPr>
        <vertAlign val="subscript"/>
        <sz val="8"/>
        <color indexed="8"/>
        <rFont val="Calibri"/>
        <family val="2"/>
      </rPr>
      <t>1</t>
    </r>
    <r>
      <rPr>
        <sz val="8"/>
        <color indexed="8"/>
        <rFont val="Calibri"/>
        <family val="2"/>
      </rPr>
      <t>∙C</t>
    </r>
    <r>
      <rPr>
        <vertAlign val="sub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/(C</t>
    </r>
    <r>
      <rPr>
        <vertAlign val="subscript"/>
        <sz val="8"/>
        <color indexed="8"/>
        <rFont val="Calibri"/>
        <family val="2"/>
      </rPr>
      <t>1</t>
    </r>
    <r>
      <rPr>
        <sz val="8"/>
        <color indexed="8"/>
        <rFont val="Calibri"/>
        <family val="2"/>
      </rPr>
      <t>+C</t>
    </r>
    <r>
      <rPr>
        <vertAlign val="sub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)</t>
    </r>
  </si>
  <si>
    <r>
      <t>V</t>
    </r>
    <r>
      <rPr>
        <vertAlign val="subscript"/>
        <sz val="11"/>
        <color indexed="8"/>
        <rFont val="Calibri"/>
        <family val="2"/>
      </rPr>
      <t>N</t>
    </r>
    <r>
      <rPr>
        <sz val="11"/>
        <color indexed="8"/>
        <rFont val="Calibri"/>
        <family val="2"/>
      </rPr>
      <t>(R</t>
    </r>
    <r>
      <rPr>
        <vertAlign val="subscript"/>
        <sz val="11"/>
        <color indexed="8"/>
        <rFont val="Calibri"/>
        <family val="2"/>
      </rPr>
      <t>B</t>
    </r>
    <r>
      <rPr>
        <sz val="11"/>
        <color indexed="8"/>
        <rFont val="Calibri"/>
        <family val="2"/>
      </rPr>
      <t>) [MeV]</t>
    </r>
  </si>
  <si>
    <r>
      <t>V</t>
    </r>
    <r>
      <rPr>
        <vertAlign val="subscript"/>
        <sz val="11"/>
        <color indexed="8"/>
        <rFont val="Calibri"/>
        <family val="2"/>
      </rPr>
      <t>C</t>
    </r>
    <r>
      <rPr>
        <sz val="11"/>
        <color indexed="8"/>
        <rFont val="Calibri"/>
        <family val="2"/>
      </rPr>
      <t>+V</t>
    </r>
    <r>
      <rPr>
        <vertAlign val="subscript"/>
        <sz val="11"/>
        <color indexed="8"/>
        <rFont val="Calibri"/>
        <family val="2"/>
      </rPr>
      <t>N</t>
    </r>
    <r>
      <rPr>
        <sz val="11"/>
        <color indexed="8"/>
        <rFont val="Calibri"/>
        <family val="2"/>
      </rPr>
      <t xml:space="preserve"> [MeV]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</si>
</sst>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[$-407]dddd\,\ d\.\ mmmm\ yyyy"/>
    <numFmt numFmtId="175" formatCode="0.0"/>
  </numFmts>
  <fonts count="44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vertAlign val="subscript"/>
      <sz val="11"/>
      <color indexed="8"/>
      <name val="Calibri"/>
      <family val="2"/>
    </font>
    <font>
      <sz val="8"/>
      <color indexed="8"/>
      <name val="Times New Roman"/>
      <family val="1"/>
    </font>
    <font>
      <vertAlign val="subscript"/>
      <sz val="11"/>
      <color indexed="8"/>
      <name val="Cambria"/>
      <family val="1"/>
    </font>
    <font>
      <vertAlign val="subscript"/>
      <sz val="8"/>
      <color indexed="8"/>
      <name val="Calibri"/>
      <family val="2"/>
    </font>
    <font>
      <vertAlign val="subscript"/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169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17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17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/>
    </xf>
    <xf numFmtId="173" fontId="7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29.00390625" style="0" customWidth="1"/>
    <col min="2" max="2" width="9.421875" style="0" customWidth="1"/>
    <col min="3" max="3" width="10.28125" style="0" customWidth="1"/>
    <col min="4" max="4" width="12.7109375" style="0" customWidth="1"/>
    <col min="5" max="5" width="9.28125" style="0" customWidth="1"/>
    <col min="6" max="6" width="8.140625" style="0" customWidth="1"/>
    <col min="7" max="7" width="12.28125" style="0" customWidth="1"/>
    <col min="8" max="8" width="11.8515625" style="0" customWidth="1"/>
    <col min="9" max="9" width="11.8515625" style="1" customWidth="1"/>
    <col min="10" max="10" width="8.421875" style="1" customWidth="1"/>
    <col min="11" max="11" width="11.7109375" style="1" customWidth="1"/>
    <col min="12" max="12" width="10.7109375" style="0" customWidth="1"/>
  </cols>
  <sheetData>
    <row r="1" spans="1:7" ht="18.75">
      <c r="A1" s="5" t="s">
        <v>4</v>
      </c>
      <c r="G1" s="5" t="s">
        <v>5</v>
      </c>
    </row>
    <row r="3" spans="1:2" ht="15">
      <c r="A3" t="s">
        <v>0</v>
      </c>
      <c r="B3">
        <v>238</v>
      </c>
    </row>
    <row r="4" spans="1:2" ht="15">
      <c r="A4" t="s">
        <v>2</v>
      </c>
      <c r="B4">
        <v>92</v>
      </c>
    </row>
    <row r="5" spans="1:2" ht="15">
      <c r="A5" t="s">
        <v>1</v>
      </c>
      <c r="B5">
        <v>64</v>
      </c>
    </row>
    <row r="6" spans="1:2" ht="15">
      <c r="A6" t="s">
        <v>3</v>
      </c>
      <c r="B6">
        <v>28</v>
      </c>
    </row>
    <row r="9" spans="1:2" ht="18">
      <c r="A9" t="s">
        <v>12</v>
      </c>
      <c r="B9" s="2">
        <f>1.28*(B3^0.3333)-0.76+0.8*(B3^-0.33333)</f>
        <v>7.3000047357632365</v>
      </c>
    </row>
    <row r="10" spans="1:2" ht="18">
      <c r="A10" t="s">
        <v>7</v>
      </c>
      <c r="B10" s="2">
        <f>1.28*(B5^0.33333)-0.76+0.8*(B5^-0.33333)</f>
        <v>4.559931794828633</v>
      </c>
    </row>
    <row r="11" spans="1:2" ht="18">
      <c r="A11" t="s">
        <v>8</v>
      </c>
      <c r="B11" s="2">
        <f>B9*(1-(1/B9)^2)</f>
        <v>7.163018523261082</v>
      </c>
    </row>
    <row r="12" spans="1:8" ht="18">
      <c r="A12" t="s">
        <v>9</v>
      </c>
      <c r="B12" s="2">
        <f>B10*(1-(1/B10)^2)</f>
        <v>4.340630269061496</v>
      </c>
      <c r="G12" s="15" t="s">
        <v>29</v>
      </c>
      <c r="H12" s="2">
        <f>B11*B12/(B11+B12)</f>
        <v>2.702795919905494</v>
      </c>
    </row>
    <row r="13" spans="1:5" ht="18">
      <c r="A13" s="6" t="s">
        <v>10</v>
      </c>
      <c r="B13" s="2">
        <f>B11+B12+4.49-((B11+B12)/6.35)</f>
        <v>14.182050557311149</v>
      </c>
      <c r="D13" t="s">
        <v>11</v>
      </c>
      <c r="E13" s="2">
        <f>1.44*B4*B6/B13</f>
        <v>261.5587911642089</v>
      </c>
    </row>
    <row r="15" spans="1:8" ht="18">
      <c r="A15" t="s">
        <v>22</v>
      </c>
      <c r="B15" s="2">
        <f>B13-0.3117*((B4*B6)^0.2122)</f>
        <v>12.531839421374077</v>
      </c>
      <c r="D15" s="3"/>
      <c r="E15" s="3"/>
      <c r="F15" s="3"/>
      <c r="G15" s="16" t="s">
        <v>27</v>
      </c>
      <c r="H15" s="3">
        <f>0.9517*(1-1.7826*(((B3+B5-2*B4-2*B6)/(B3+B5))^2))</f>
        <v>0.8801971315459848</v>
      </c>
    </row>
    <row r="16" spans="1:8" ht="16.5">
      <c r="A16" s="7" t="s">
        <v>23</v>
      </c>
      <c r="B16" s="2">
        <f>B13-1.096-1.391*B4*B6/10000</f>
        <v>12.727728957311149</v>
      </c>
      <c r="D16" s="3"/>
      <c r="E16" s="3"/>
      <c r="F16" s="3"/>
      <c r="G16" s="14" t="s">
        <v>28</v>
      </c>
      <c r="H16" s="2">
        <f>4*3.1415926*H15*H12</f>
        <v>29.895309929521172</v>
      </c>
    </row>
    <row r="17" spans="1:12" ht="18">
      <c r="A17" s="8" t="s">
        <v>24</v>
      </c>
      <c r="B17" s="9">
        <f>IF(B4*B6&lt;500,B15,B16)</f>
        <v>12.727728957311149</v>
      </c>
      <c r="C17" s="4"/>
      <c r="D17" s="4" t="s">
        <v>25</v>
      </c>
      <c r="E17" s="9">
        <f>1.44*B4*B6/B17</f>
        <v>291.44555265448184</v>
      </c>
      <c r="F17" s="4"/>
      <c r="G17" s="4" t="s">
        <v>30</v>
      </c>
      <c r="H17" s="9">
        <f>-0.2195*H16*EXP(-((B17-B11-B12)-2.0724)/0.68)</f>
        <v>-22.847180823841004</v>
      </c>
      <c r="I17" s="4"/>
      <c r="K17" s="1" t="s">
        <v>31</v>
      </c>
      <c r="L17" s="2">
        <f>E17+H17</f>
        <v>268.5983718306408</v>
      </c>
    </row>
    <row r="18" spans="1:9" ht="15">
      <c r="A18" s="4"/>
      <c r="B18" s="4"/>
      <c r="C18" s="8"/>
      <c r="D18" s="4"/>
      <c r="E18" s="4"/>
      <c r="F18" s="4"/>
      <c r="G18" s="4"/>
      <c r="H18" s="4"/>
      <c r="I18" s="4"/>
    </row>
    <row r="19" spans="1:12" ht="18.75">
      <c r="A19" s="4"/>
      <c r="B19" s="10" t="s">
        <v>13</v>
      </c>
      <c r="C19" s="10" t="s">
        <v>14</v>
      </c>
      <c r="D19" s="10" t="s">
        <v>15</v>
      </c>
      <c r="E19" s="11" t="s">
        <v>6</v>
      </c>
      <c r="F19" s="10" t="s">
        <v>16</v>
      </c>
      <c r="G19" s="10" t="s">
        <v>17</v>
      </c>
      <c r="H19" s="10" t="s">
        <v>19</v>
      </c>
      <c r="I19" s="4" t="s">
        <v>18</v>
      </c>
      <c r="J19" s="12" t="s">
        <v>20</v>
      </c>
      <c r="K19" s="12" t="s">
        <v>21</v>
      </c>
      <c r="L19" s="10" t="s">
        <v>26</v>
      </c>
    </row>
    <row r="20" spans="1:12" ht="15">
      <c r="A20" s="4"/>
      <c r="B20" s="13">
        <v>1250</v>
      </c>
      <c r="C20" s="9">
        <f>B20*$B$5/($B$3+$B$5)</f>
        <v>264.9006622516556</v>
      </c>
      <c r="D20" s="9">
        <f>0.2187*($B$5/($B$3+$B$5))*SQRT($B$3*B20)</f>
        <v>25.27931485532006</v>
      </c>
      <c r="E20" s="9">
        <f>0.15746*$B$4*$B$6*SQRT($B$3/B20)</f>
        <v>176.99034581814837</v>
      </c>
      <c r="F20" s="9">
        <f>E20/D20</f>
        <v>7.001390141746684</v>
      </c>
      <c r="G20" s="9">
        <f>DEGREES(2*ASIN(E20/(D20*$B$13-E20)))</f>
        <v>154.34055398382944</v>
      </c>
      <c r="H20" s="9">
        <f>0.5*(180-G20)</f>
        <v>12.829723008085281</v>
      </c>
      <c r="I20" s="9">
        <f>DEGREES(ATAN(SIN(2*RADIANS(H20))/(($B$3/$B$5)-COS(2*RADIANS(H20)))))</f>
        <v>8.737822744524186</v>
      </c>
      <c r="J20" s="2">
        <f>E20/TAN(RADIANS(G20/2))</f>
        <v>40.30778697194537</v>
      </c>
      <c r="K20" s="2">
        <f>10*(3.1415926/(D20*D20))*((J20+0.5)^2)</f>
        <v>81.86633605299829</v>
      </c>
      <c r="L20" s="2">
        <f>10*3.1415926*$B$17*$B$17*(1-($L$17/C20))</f>
        <v>-71.03975517615892</v>
      </c>
    </row>
    <row r="21" spans="1:12" ht="15">
      <c r="A21" s="4"/>
      <c r="B21" s="4">
        <v>1300</v>
      </c>
      <c r="C21" s="9">
        <f>B21*$B$5/($B$3+$B$5)</f>
        <v>275.49668874172187</v>
      </c>
      <c r="D21" s="9">
        <f>0.2187*($B$5/($B$3+$B$5))*SQRT($B$3*B21)</f>
        <v>25.779943947506588</v>
      </c>
      <c r="E21" s="9">
        <f>0.15746*$B$4*$B$6*SQRT($B$3/B21)</f>
        <v>173.55331289312957</v>
      </c>
      <c r="F21" s="9">
        <f>E21/D21</f>
        <v>6.732105905525659</v>
      </c>
      <c r="G21" s="9">
        <f>DEGREES(2*ASIN(E21/(D21*$B$13-E21)))</f>
        <v>129.28282646875465</v>
      </c>
      <c r="H21" s="9">
        <f>0.5*(180-G21)</f>
        <v>25.358586765622675</v>
      </c>
      <c r="I21" s="9">
        <f>DEGREES(ATAN(SIN(2*RADIANS(H21))/(($B$3/$B$5)-COS(2*RADIANS(H21)))))</f>
        <v>14.08219293334167</v>
      </c>
      <c r="J21" s="2">
        <f>E21/TAN(RADIANS(G21/2))</f>
        <v>82.25549713337378</v>
      </c>
      <c r="K21" s="2">
        <f>10*(3.1415926/(D21*D21))*((J21+0.5)^2)</f>
        <v>323.7275285188893</v>
      </c>
      <c r="L21" s="2">
        <f>10*3.1415926*$B$17*$B$17*(1-($L$17/C21))</f>
        <v>127.43198864649086</v>
      </c>
    </row>
    <row r="22" spans="1:12" ht="15">
      <c r="A22" s="4"/>
      <c r="B22" s="4">
        <v>1400</v>
      </c>
      <c r="C22" s="9">
        <f>B22*$B$5/($B$3+$B$5)</f>
        <v>296.6887417218543</v>
      </c>
      <c r="D22" s="9">
        <f>0.2187*($B$5/($B$3+$B$5))*SQRT($B$3*B22)</f>
        <v>26.753112168511056</v>
      </c>
      <c r="E22" s="9">
        <f>0.15746*$B$4*$B$6*SQRT($B$3/B22)</f>
        <v>167.24015696219334</v>
      </c>
      <c r="F22" s="9">
        <f>E22/D22</f>
        <v>6.25124119798811</v>
      </c>
      <c r="G22" s="9">
        <f>DEGREES(2*ASIN(E22/(D22*$B$13-E22)))</f>
        <v>104.03939275765664</v>
      </c>
      <c r="H22" s="9">
        <f>0.5*(180-G22)</f>
        <v>37.98030362117168</v>
      </c>
      <c r="I22" s="9">
        <f>DEGREES(ATAN(SIN(2*RADIANS(H22))/(($B$3/$B$5)-COS(2*RADIANS(H22)))))</f>
        <v>15.593387606130156</v>
      </c>
      <c r="J22" s="2">
        <f>E22/TAN(RADIANS(G22/2))</f>
        <v>130.5697707925689</v>
      </c>
      <c r="K22" s="2">
        <f>10*(3.1415926/(D22*D22))*((J22+0.5)^2)</f>
        <v>754.0607302920223</v>
      </c>
      <c r="L22" s="2">
        <f>10*3.1415926*$B$17*$B$17*(1-($L$17/C22))</f>
        <v>481.84581690122064</v>
      </c>
    </row>
    <row r="23" spans="1:12" ht="15">
      <c r="A23" s="4"/>
      <c r="B23" s="4">
        <v>1570</v>
      </c>
      <c r="C23" s="9">
        <f>B23*$B$5/($B$3+$B$5)</f>
        <v>332.71523178807945</v>
      </c>
      <c r="D23" s="9">
        <f>0.2187*($B$5/($B$3+$B$5))*SQRT($B$3*B23)</f>
        <v>28.330883537234296</v>
      </c>
      <c r="E23" s="9">
        <f>0.15746*$B$4*$B$6*SQRT($B$3/B23)</f>
        <v>157.92640820427198</v>
      </c>
      <c r="F23" s="9">
        <f>E23/D23</f>
        <v>5.574355208397041</v>
      </c>
      <c r="G23" s="9">
        <f>DEGREES(2*ASIN(E23/(D23*$B$13-E23)))</f>
        <v>80.72199564244114</v>
      </c>
      <c r="H23" s="9">
        <f>0.5*(180-G23)</f>
        <v>49.63900217877943</v>
      </c>
      <c r="I23" s="9">
        <f>DEGREES(ATAN(SIN(2*RADIANS(H23))/(($B$3/$B$5)-COS(2*RADIANS(H23)))))</f>
        <v>14.271216702371396</v>
      </c>
      <c r="J23" s="2">
        <f>E23/TAN(RADIANS(G23/2))</f>
        <v>185.81903036638982</v>
      </c>
      <c r="K23" s="2">
        <f>10*(3.1415926/(D23*D23))*((J23+0.5)^2)</f>
        <v>1358.7640832846403</v>
      </c>
      <c r="L23" s="2">
        <f>10*3.1415926*$B$17*$B$17*(1-($L$17/C23))</f>
        <v>980.734071960427</v>
      </c>
    </row>
    <row r="24" spans="1:9" ht="15">
      <c r="A24" s="4"/>
      <c r="B24" s="4"/>
      <c r="C24" s="4"/>
      <c r="D24" s="4"/>
      <c r="E24" s="4"/>
      <c r="F24" s="4"/>
      <c r="G24" s="4"/>
      <c r="H24" s="4"/>
      <c r="I24" s="4"/>
    </row>
    <row r="25" spans="1:9" ht="15">
      <c r="A25" s="4"/>
      <c r="B25" s="4"/>
      <c r="C25" s="4"/>
      <c r="D25" s="4"/>
      <c r="E25" s="4"/>
      <c r="F25" s="4"/>
      <c r="G25" s="4"/>
      <c r="H25" s="4"/>
      <c r="I25" s="4"/>
    </row>
    <row r="26" spans="1:9" ht="15">
      <c r="A26" s="4"/>
      <c r="B26" s="4"/>
      <c r="C26" s="4"/>
      <c r="D26" s="4"/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  <row r="34" spans="1:9" ht="15">
      <c r="A34" s="4"/>
      <c r="B34" s="4"/>
      <c r="C34" s="4"/>
      <c r="D34" s="4"/>
      <c r="E34" s="4"/>
      <c r="F34" s="4"/>
      <c r="G34" s="4"/>
      <c r="H34" s="4"/>
      <c r="I34" s="4"/>
    </row>
    <row r="35" spans="1:9" ht="15">
      <c r="A35" s="4"/>
      <c r="B35" s="4"/>
      <c r="C35" s="4"/>
      <c r="D35" s="4"/>
      <c r="E35" s="4"/>
      <c r="F35" s="4"/>
      <c r="G35" s="4"/>
      <c r="H35" s="4"/>
      <c r="I35" s="4"/>
    </row>
    <row r="36" spans="1:9" ht="15">
      <c r="A36" s="4"/>
      <c r="B36" s="4"/>
      <c r="C36" s="4"/>
      <c r="D36" s="4"/>
      <c r="E36" s="4"/>
      <c r="F36" s="4"/>
      <c r="G36" s="4"/>
      <c r="H36" s="4"/>
      <c r="I36" s="4"/>
    </row>
    <row r="37" spans="1:9" ht="15">
      <c r="A37" s="4"/>
      <c r="B37" s="4"/>
      <c r="C37" s="4"/>
      <c r="D37" s="4"/>
      <c r="E37" s="4"/>
      <c r="F37" s="4"/>
      <c r="G37" s="4"/>
      <c r="H37" s="4"/>
      <c r="I37" s="4"/>
    </row>
    <row r="38" spans="1:9" ht="15">
      <c r="A38" s="4"/>
      <c r="B38" s="4"/>
      <c r="C38" s="4"/>
      <c r="D38" s="4"/>
      <c r="E38" s="4"/>
      <c r="F38" s="4"/>
      <c r="G38" s="4"/>
      <c r="H38" s="4"/>
      <c r="I38" s="4"/>
    </row>
    <row r="39" spans="1:9" ht="15">
      <c r="A39" s="4"/>
      <c r="B39" s="4"/>
      <c r="C39" s="4"/>
      <c r="D39" s="4"/>
      <c r="E39" s="4"/>
      <c r="F39" s="4"/>
      <c r="G39" s="4"/>
      <c r="H39" s="4"/>
      <c r="I39" s="4"/>
    </row>
    <row r="40" spans="1:9" ht="15">
      <c r="A40" s="4"/>
      <c r="B40" s="4"/>
      <c r="C40" s="4"/>
      <c r="D40" s="4"/>
      <c r="E40" s="4"/>
      <c r="F40" s="4"/>
      <c r="G40" s="4"/>
      <c r="H40" s="4"/>
      <c r="I40" s="4"/>
    </row>
    <row r="41" spans="1:9" ht="15">
      <c r="A41" s="4"/>
      <c r="B41" s="4"/>
      <c r="C41" s="4"/>
      <c r="D41" s="4"/>
      <c r="E41" s="4"/>
      <c r="F41" s="4"/>
      <c r="G41" s="4"/>
      <c r="H41" s="4"/>
      <c r="I41" s="4"/>
    </row>
    <row r="42" spans="1:9" ht="15">
      <c r="A42" s="4"/>
      <c r="B42" s="4"/>
      <c r="C42" s="4"/>
      <c r="D42" s="4"/>
      <c r="E42" s="4"/>
      <c r="F42" s="4"/>
      <c r="G42" s="4"/>
      <c r="H42" s="4"/>
      <c r="I42" s="4"/>
    </row>
    <row r="43" spans="1:9" ht="15">
      <c r="A43" s="4"/>
      <c r="B43" s="4"/>
      <c r="C43" s="4"/>
      <c r="D43" s="4"/>
      <c r="E43" s="4"/>
      <c r="F43" s="4"/>
      <c r="G43" s="4"/>
      <c r="H43" s="4"/>
      <c r="I43" s="4"/>
    </row>
    <row r="44" spans="1:9" ht="15">
      <c r="A44" s="4"/>
      <c r="B44" s="4"/>
      <c r="C44" s="4"/>
      <c r="D44" s="4"/>
      <c r="E44" s="4"/>
      <c r="F44" s="4"/>
      <c r="G44" s="4"/>
      <c r="H44" s="4"/>
      <c r="I44" s="4"/>
    </row>
    <row r="45" spans="1:9" ht="15">
      <c r="A45" s="4"/>
      <c r="B45" s="4"/>
      <c r="C45" s="4"/>
      <c r="D45" s="4"/>
      <c r="E45" s="4"/>
      <c r="F45" s="4"/>
      <c r="G45" s="4"/>
      <c r="H45" s="4"/>
      <c r="I45" s="4"/>
    </row>
    <row r="46" spans="1:9" ht="15">
      <c r="A46" s="4"/>
      <c r="B46" s="4"/>
      <c r="C46" s="4"/>
      <c r="D46" s="4"/>
      <c r="E46" s="4"/>
      <c r="F46" s="4"/>
      <c r="G46" s="4"/>
      <c r="H46" s="4"/>
      <c r="I46" s="4"/>
    </row>
    <row r="47" spans="1:9" ht="15">
      <c r="A47" s="4"/>
      <c r="B47" s="4"/>
      <c r="C47" s="4"/>
      <c r="D47" s="4"/>
      <c r="E47" s="4"/>
      <c r="F47" s="4"/>
      <c r="G47" s="4"/>
      <c r="H47" s="4"/>
      <c r="I47" s="4"/>
    </row>
    <row r="48" spans="1:9" ht="15">
      <c r="A48" s="4"/>
      <c r="B48" s="4"/>
      <c r="C48" s="4"/>
      <c r="D48" s="4"/>
      <c r="E48" s="4"/>
      <c r="F48" s="4"/>
      <c r="G48" s="4"/>
      <c r="H48" s="4"/>
      <c r="I48" s="4"/>
    </row>
    <row r="49" spans="1:9" ht="15">
      <c r="A49" s="4"/>
      <c r="B49" s="4"/>
      <c r="C49" s="4"/>
      <c r="D49" s="4"/>
      <c r="E49" s="4"/>
      <c r="F49" s="4"/>
      <c r="G49" s="4"/>
      <c r="H49" s="4"/>
      <c r="I49" s="4"/>
    </row>
    <row r="50" spans="1:9" ht="15">
      <c r="A50" s="4"/>
      <c r="B50" s="4"/>
      <c r="C50" s="4"/>
      <c r="D50" s="4"/>
      <c r="E50" s="4"/>
      <c r="F50" s="4"/>
      <c r="G50" s="4"/>
      <c r="H50" s="4"/>
      <c r="I50" s="4"/>
    </row>
    <row r="51" spans="1:9" ht="15">
      <c r="A51" s="4"/>
      <c r="B51" s="4"/>
      <c r="C51" s="4"/>
      <c r="D51" s="4"/>
      <c r="E51" s="4"/>
      <c r="F51" s="4"/>
      <c r="G51" s="4"/>
      <c r="H51" s="4"/>
      <c r="I51" s="4"/>
    </row>
    <row r="52" spans="1:9" ht="15">
      <c r="A52" s="4"/>
      <c r="B52" s="4"/>
      <c r="C52" s="4"/>
      <c r="D52" s="4"/>
      <c r="E52" s="4"/>
      <c r="F52" s="4"/>
      <c r="G52" s="4"/>
      <c r="H52" s="4"/>
      <c r="I52" s="4"/>
    </row>
    <row r="53" spans="1:9" ht="15">
      <c r="A53" s="4"/>
      <c r="B53" s="4"/>
      <c r="C53" s="4"/>
      <c r="D53" s="4"/>
      <c r="E53" s="4"/>
      <c r="F53" s="4"/>
      <c r="G53" s="4"/>
      <c r="H53" s="4"/>
      <c r="I53" s="4"/>
    </row>
    <row r="54" spans="1:9" ht="15">
      <c r="A54" s="4"/>
      <c r="B54" s="4"/>
      <c r="C54" s="4"/>
      <c r="D54" s="4"/>
      <c r="E54" s="4"/>
      <c r="F54" s="4"/>
      <c r="G54" s="4"/>
      <c r="H54" s="4"/>
      <c r="I54" s="4"/>
    </row>
    <row r="55" spans="1:9" ht="15">
      <c r="A55" s="4"/>
      <c r="B55" s="4"/>
      <c r="C55" s="4"/>
      <c r="D55" s="4"/>
      <c r="E55" s="4"/>
      <c r="F55" s="4"/>
      <c r="G55" s="4"/>
      <c r="H55" s="4"/>
      <c r="I55" s="4"/>
    </row>
    <row r="56" spans="1:9" ht="15">
      <c r="A56" s="4"/>
      <c r="B56" s="4"/>
      <c r="C56" s="4"/>
      <c r="D56" s="4"/>
      <c r="E56" s="4"/>
      <c r="F56" s="4"/>
      <c r="G56" s="4"/>
      <c r="H56" s="4"/>
      <c r="I56" s="4"/>
    </row>
    <row r="57" spans="1:9" ht="15">
      <c r="A57" s="4"/>
      <c r="B57" s="4"/>
      <c r="C57" s="4"/>
      <c r="D57" s="4"/>
      <c r="E57" s="4"/>
      <c r="F57" s="4"/>
      <c r="G57" s="4"/>
      <c r="H57" s="4"/>
      <c r="I57" s="4"/>
    </row>
    <row r="58" spans="1:6" ht="15">
      <c r="A58" s="3"/>
      <c r="D58" s="3"/>
      <c r="E58" s="3"/>
      <c r="F58" s="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Cline</dc:creator>
  <cp:keywords/>
  <dc:description/>
  <cp:lastModifiedBy>Hans</cp:lastModifiedBy>
  <cp:lastPrinted>2008-12-12T20:12:28Z</cp:lastPrinted>
  <dcterms:created xsi:type="dcterms:W3CDTF">2008-06-08T18:08:36Z</dcterms:created>
  <dcterms:modified xsi:type="dcterms:W3CDTF">2020-06-05T12:27:06Z</dcterms:modified>
  <cp:category/>
  <cp:version/>
  <cp:contentType/>
  <cp:contentStatus/>
</cp:coreProperties>
</file>